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Dashboard" sheetId="1" state="visible" r:id="rId3"/>
    <sheet name="Detailed Calculations" sheetId="2" state="visible" r:id="rId4"/>
    <sheet name="Scenario Analysi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<sst xmlns="http://schemas.openxmlformats.org/spreadsheetml/2006/main" count="134" uniqueCount="112">
  <si>
    <t xml:space="preserve">DIGITAL REALTY TRUST - COVENANT COMPLIANCE MODEL</t>
  </si>
  <si>
    <t xml:space="preserve">Power-Constrained Facility Reclassification Scenarios</t>
  </si>
  <si>
    <t xml:space="preserve">As of: September 30, 2025 (Q3 2025)</t>
  </si>
  <si>
    <t xml:space="preserve">Source: Q3 2025 10-Q filed October 31, 2025</t>
  </si>
  <si>
    <t xml:space="preserve">KEY COVENANT METRICS</t>
  </si>
  <si>
    <t xml:space="preserve">Metric</t>
  </si>
  <si>
    <t xml:space="preserve">Current</t>
  </si>
  <si>
    <t xml:space="preserve">Remove $500M</t>
  </si>
  <si>
    <t xml:space="preserve">Remove $1B</t>
  </si>
  <si>
    <t xml:space="preserve">Remove $2B</t>
  </si>
  <si>
    <t xml:space="preserve">Threshold</t>
  </si>
  <si>
    <t xml:space="preserve">Current Margin</t>
  </si>
  <si>
    <t xml:space="preserve">Status</t>
  </si>
  <si>
    <t xml:space="preserve">Unencumbered Assets ($mm)</t>
  </si>
  <si>
    <t xml:space="preserve">Unsecured Debt ($mm)</t>
  </si>
  <si>
    <t xml:space="preserve">Required Unencumbered ($mm)</t>
  </si>
  <si>
    <t xml:space="preserve">Unencumbered Coverage Ratio</t>
  </si>
  <si>
    <t xml:space="preserve">Covenant Cushion ($mm)</t>
  </si>
  <si>
    <t xml:space="preserve">Total Assets ($mm)</t>
  </si>
  <si>
    <t xml:space="preserve">Total Debt ($mm)</t>
  </si>
  <si>
    <t xml:space="preserve">Leverage Ratio</t>
  </si>
  <si>
    <t xml:space="preserve">Secured Debt ($mm)</t>
  </si>
  <si>
    <t xml:space="preserve">Secured Leverage Ratio</t>
  </si>
  <si>
    <t xml:space="preserve">SCENARIO IMPACT ANALYSIS</t>
  </si>
  <si>
    <t xml:space="preserve">Scenario</t>
  </si>
  <si>
    <t xml:space="preserve">Unencumbered
Coverage</t>
  </si>
  <si>
    <t xml:space="preserve">Leverage
Ratio</t>
  </si>
  <si>
    <t xml:space="preserve">Distance to
Breach ($mm)</t>
  </si>
  <si>
    <t xml:space="preserve">Comments</t>
  </si>
  <si>
    <t xml:space="preserve">Current (Q3 2025)</t>
  </si>
  <si>
    <t xml:space="preserve">Baseline: 1.1% cushion ($300M)</t>
  </si>
  <si>
    <t xml:space="preserve">BREACH: Coverage falls to 1.49x</t>
  </si>
  <si>
    <t xml:space="preserve">BREACH: Coverage falls to 1.46x</t>
  </si>
  <si>
    <t xml:space="preserve">BREACH: Coverage falls to 1.40x</t>
  </si>
  <si>
    <t xml:space="preserve">CRITICAL FINDINGS</t>
  </si>
  <si>
    <t xml:space="preserve">• Baseline cushion: Only $300M (1.1% margin)</t>
  </si>
  <si>
    <t xml:space="preserve">• Breach threshold: $300M reduction in unencumbered assets</t>
  </si>
  <si>
    <t xml:space="preserve">• $500M reclassification: IMMEDIATE COVENANT BREACH</t>
  </si>
  <si>
    <t xml:space="preserve">• $1B reclassification: 3.7% breach, requires $643M cure</t>
  </si>
  <si>
    <t xml:space="preserve">• $2B reclassification: 7.4% breach, requires $1.49B cure</t>
  </si>
  <si>
    <t xml:space="preserve">• Cross-default risk: Credit facility breach would trigger note acceleration</t>
  </si>
  <si>
    <t xml:space="preserve">• Leverage covenant: Substantial headroom (19.3% cushion at baseline)</t>
  </si>
  <si>
    <t xml:space="preserve">• Power constraints in CA could exceed $2B in affected properties</t>
  </si>
  <si>
    <t xml:space="preserve">DETAILED CALCULATIONS</t>
  </si>
  <si>
    <t xml:space="preserve">BASE DATA FROM Q3 2025 10-Q</t>
  </si>
  <si>
    <t xml:space="preserve">Total Assets</t>
  </si>
  <si>
    <t xml:space="preserve">Q3 10-Q Page 5</t>
  </si>
  <si>
    <t xml:space="preserve">Unencumbered Asset Pool (Est.)</t>
  </si>
  <si>
    <t xml:space="preserve">Calculated</t>
  </si>
  <si>
    <t xml:space="preserve">Unsecured Debt</t>
  </si>
  <si>
    <t xml:space="preserve">Q3 10-Q Page 28-29</t>
  </si>
  <si>
    <t xml:space="preserve">Components Excluded from Unencumbered Pool:</t>
  </si>
  <si>
    <t xml:space="preserve">  Goodwill</t>
  </si>
  <si>
    <t xml:space="preserve">Q3 10-Q Page 27</t>
  </si>
  <si>
    <t xml:space="preserve">  Intangibles</t>
  </si>
  <si>
    <t xml:space="preserve">  Secured Collateral (Est.)</t>
  </si>
  <si>
    <t xml:space="preserve">Estimated at 55% LTV</t>
  </si>
  <si>
    <t xml:space="preserve">  JV Equity Investments</t>
  </si>
  <si>
    <t xml:space="preserve">Q3 10-Q Page 25</t>
  </si>
  <si>
    <t xml:space="preserve">  Development Portfolio</t>
  </si>
  <si>
    <t xml:space="preserve">Q3 10-Q Page 22,50</t>
  </si>
  <si>
    <t xml:space="preserve">Total Debt</t>
  </si>
  <si>
    <t xml:space="preserve">Q3 10-Q Page 28</t>
  </si>
  <si>
    <t xml:space="preserve">Secured Debt</t>
  </si>
  <si>
    <t xml:space="preserve">COVENANT CALCULATIONS</t>
  </si>
  <si>
    <t xml:space="preserve">Required Unencumbered Assets</t>
  </si>
  <si>
    <t xml:space="preserve">Unsecured Debt × 150%</t>
  </si>
  <si>
    <t xml:space="preserve">Actual Unencumbered Assets</t>
  </si>
  <si>
    <t xml:space="preserve">From above</t>
  </si>
  <si>
    <t xml:space="preserve">Covenant Cushion</t>
  </si>
  <si>
    <t xml:space="preserve">Actual - Required</t>
  </si>
  <si>
    <t xml:space="preserve">Cushion as % of Required</t>
  </si>
  <si>
    <t xml:space="preserve">Cushion / Required</t>
  </si>
  <si>
    <t xml:space="preserve">Leverage Ratio (Total)</t>
  </si>
  <si>
    <t xml:space="preserve">Total Debt / Total Assets</t>
  </si>
  <si>
    <t xml:space="preserve">Covenant Maximum</t>
  </si>
  <si>
    <t xml:space="preserve">Bond Indenture Limit</t>
  </si>
  <si>
    <t xml:space="preserve">Available Headroom</t>
  </si>
  <si>
    <t xml:space="preserve">Maximum - Actual</t>
  </si>
  <si>
    <t xml:space="preserve">Secured Debt / Total Assets</t>
  </si>
  <si>
    <t xml:space="preserve">SCENARIO ANALYSIS: POWER-CONSTRAINED FACILITY RECLASSIFICATION</t>
  </si>
  <si>
    <t xml:space="preserve">ASSUMPTIONS</t>
  </si>
  <si>
    <t xml:space="preserve">Assets Reclassified</t>
  </si>
  <si>
    <t xml:space="preserve">Rationale</t>
  </si>
  <si>
    <t xml:space="preserve">Baseline</t>
  </si>
  <si>
    <t xml:space="preserve">$0</t>
  </si>
  <si>
    <t xml:space="preserve">Current Q3 2025 position</t>
  </si>
  <si>
    <t xml:space="preserve">Conservative</t>
  </si>
  <si>
    <t xml:space="preserve">$500M</t>
  </si>
  <si>
    <t xml:space="preserve">Single major campus (e.g., Santa Clara)</t>
  </si>
  <si>
    <t xml:space="preserve">Moderate</t>
  </si>
  <si>
    <t xml:space="preserve">$1.0B</t>
  </si>
  <si>
    <t xml:space="preserve">Multiple facilities in power-constrained regions</t>
  </si>
  <si>
    <t xml:space="preserve">Severe</t>
  </si>
  <si>
    <t xml:space="preserve">$2.0B</t>
  </si>
  <si>
    <t xml:space="preserve">Widespread CA portfolio impact</t>
  </si>
  <si>
    <t xml:space="preserve">IMPACT ON UNENCUMBERED ASSET COVENANT</t>
  </si>
  <si>
    <t xml:space="preserve">$1B</t>
  </si>
  <si>
    <t xml:space="preserve">$2B</t>
  </si>
  <si>
    <t xml:space="preserve">150%</t>
  </si>
  <si>
    <t xml:space="preserve">Coverage Ratio</t>
  </si>
  <si>
    <t xml:space="preserve">1.50x</t>
  </si>
  <si>
    <t xml:space="preserve">Cushion / (Shortfall) ($mm)</t>
  </si>
  <si>
    <t xml:space="preserve">BREACH MECHANICS</t>
  </si>
  <si>
    <t xml:space="preserve">1. Unencumbered asset covenant requires 150% coverage of unsecured debt</t>
  </si>
  <si>
    <t xml:space="preserve">2. Current coverage: 1.52x (only 2% above minimum)</t>
  </si>
  <si>
    <t xml:space="preserve">3. Removing $300M from unencumbered pool = BREACH</t>
  </si>
  <si>
    <t xml:space="preserve">4. Any reclassification scenario BREACHES this covenant</t>
  </si>
  <si>
    <t xml:space="preserve">5. Cross-default provisions:</t>
  </si>
  <si>
    <t xml:space="preserve">   • Credit facility breach triggers note acceleration</t>
  </si>
  <si>
    <t xml:space="preserve">   • Material recourse debt breach triggers cross-acceleration</t>
  </si>
  <si>
    <t xml:space="preserve">   • Source: 8-K filed September 30, 2024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</si>
</sst>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;&quot;($&quot;#,##0\);\-"/>
    <numFmt numFmtId="166" formatCode="0.0\x;\(0.0&quot;x)&quot;;\-"/>
    <numFmt numFmtId="167" formatCode="0.0%;\(0.0%\);\-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Cambria"/>
      <family val="0"/>
      <charset val="1"/>
    </font>
    <font>
      <i val="true"/>
      <sz val="12"/>
      <name val="Cambria"/>
      <family val="0"/>
      <charset val="1"/>
    </font>
    <font>
      <i val="true"/>
      <sz val="10"/>
      <name val="Cambria"/>
      <family val="0"/>
      <charset val="1"/>
    </font>
    <font>
      <i val="true"/>
      <sz val="9"/>
      <color rgb="FF666666"/>
      <name val="Cambria"/>
      <family val="0"/>
      <charset val="1"/>
    </font>
    <font>
      <b val="true"/>
      <sz val="11"/>
      <name val="Cambria"/>
      <family val="0"/>
      <charset val="1"/>
    </font>
    <font>
      <sz val="11"/>
      <color rgb="FF008000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1"/>
      <color rgb="FF0000FF"/>
      <name val="Cambria"/>
      <family val="0"/>
      <charset val="1"/>
    </font>
    <font>
      <sz val="11"/>
      <name val="Cambria"/>
      <family val="0"/>
      <charset val="1"/>
    </font>
    <font>
      <i val="true"/>
      <sz val="11"/>
      <name val="Cambria"/>
      <family val="0"/>
      <charset val="1"/>
    </font>
    <font>
      <b val="true"/>
      <sz val="11"/>
      <color rgb="FFFF0000"/>
      <name val="Cambria"/>
      <family val="0"/>
      <charset val="1"/>
    </font>
    <font>
      <b val="true"/>
      <sz val="14"/>
      <name val="Cambria"/>
      <family val="0"/>
      <charset val="1"/>
    </font>
    <font>
      <i val="true"/>
      <sz val="9"/>
      <name val="Cambria"/>
      <family val="0"/>
      <charset val="1"/>
    </font>
    <font>
      <b val="true"/>
      <i val="true"/>
      <sz val="11"/>
      <name val="Cambria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B6C1"/>
        <bgColor rgb="FFFF99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B6C1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5" min="2" style="0" width="14"/>
    <col collapsed="false" customWidth="true" hidden="false" outlineLevel="0" max="6" min="6" style="0" width="12"/>
    <col collapsed="false" customWidth="true" hidden="false" outlineLevel="0" max="7" min="7" style="0" width="14"/>
    <col collapsed="false" customWidth="true" hidden="false" outlineLevel="0" max="8" min="8" style="0" width="12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</row>
    <row r="4" customFormat="false" ht="1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</row>
    <row r="6" customFormat="false" ht="15" hidden="false" customHeight="false" outlineLevel="0" collapsed="false">
      <c r="A6" s="5" t="s">
        <v>4</v>
      </c>
      <c r="B6" s="5"/>
      <c r="C6" s="5"/>
      <c r="D6" s="5"/>
      <c r="E6" s="5"/>
      <c r="F6" s="5"/>
      <c r="G6" s="5"/>
      <c r="H6" s="5"/>
    </row>
    <row r="7" customFormat="false" ht="15" hidden="false" customHeight="false" outlineLevel="0" collapsed="false">
      <c r="A7" s="6" t="s">
        <v>5</v>
      </c>
      <c r="B7" s="6" t="s">
        <v>6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11</v>
      </c>
      <c r="H7" s="6" t="s">
        <v>12</v>
      </c>
    </row>
    <row r="8" customFormat="false" ht="15" hidden="false" customHeight="false" outlineLevel="0" collapsed="false">
      <c r="A8" s="7" t="s">
        <v>13</v>
      </c>
      <c r="B8" s="8" t="n">
        <f aca="false">'Detailed Calculations'!B5</f>
        <v>26400</v>
      </c>
      <c r="C8" s="9" t="n">
        <f aca="false">B8-500</f>
        <v>25900</v>
      </c>
      <c r="D8" s="9" t="n">
        <f aca="false">B8-1000</f>
        <v>25400</v>
      </c>
      <c r="E8" s="9" t="n">
        <f aca="false">B8-1500</f>
        <v>24900</v>
      </c>
    </row>
    <row r="9" customFormat="false" ht="15" hidden="false" customHeight="false" outlineLevel="0" collapsed="false">
      <c r="A9" s="7" t="s">
        <v>14</v>
      </c>
      <c r="B9" s="8" t="n">
        <f aca="false">'Detailed Calculations'!B6</f>
        <v>17400</v>
      </c>
      <c r="C9" s="9" t="n">
        <f aca="false">B9</f>
        <v>17400</v>
      </c>
      <c r="D9" s="9" t="n">
        <f aca="false">B9</f>
        <v>17400</v>
      </c>
      <c r="E9" s="9" t="n">
        <f aca="false">B9</f>
        <v>17400</v>
      </c>
    </row>
    <row r="10" customFormat="false" ht="15" hidden="false" customHeight="false" outlineLevel="0" collapsed="false">
      <c r="A10" s="7" t="s">
        <v>15</v>
      </c>
      <c r="B10" s="9" t="n">
        <f aca="false">B9*1.5</f>
        <v>26100</v>
      </c>
      <c r="C10" s="9" t="n">
        <f aca="false">C9*1.5</f>
        <v>26100</v>
      </c>
      <c r="D10" s="9" t="n">
        <f aca="false">D9*1.5</f>
        <v>26100</v>
      </c>
      <c r="E10" s="9" t="n">
        <f aca="false">E9*1.5</f>
        <v>26100</v>
      </c>
    </row>
    <row r="11" customFormat="false" ht="15" hidden="false" customHeight="false" outlineLevel="0" collapsed="false">
      <c r="A11" s="7" t="s">
        <v>16</v>
      </c>
      <c r="B11" s="10" t="n">
        <f aca="false">B8/B9</f>
        <v>1.51724137931034</v>
      </c>
      <c r="C11" s="10" t="n">
        <f aca="false">C8/C9</f>
        <v>1.48850574712644</v>
      </c>
      <c r="D11" s="10" t="n">
        <f aca="false">D8/D9</f>
        <v>1.45977011494253</v>
      </c>
      <c r="E11" s="10" t="n">
        <f aca="false">E8/E9</f>
        <v>1.43103448275862</v>
      </c>
      <c r="F11" s="11" t="n">
        <v>1.5</v>
      </c>
      <c r="G11" s="10" t="n">
        <f aca="false">B11-F11</f>
        <v>0.0172413793103448</v>
      </c>
      <c r="H11" s="12" t="str">
        <f aca="false">IF(B11&gt;=F11,"PASS","BREACH")</f>
        <v>PASS</v>
      </c>
    </row>
    <row r="12" customFormat="false" ht="15" hidden="false" customHeight="false" outlineLevel="0" collapsed="false">
      <c r="A12" s="7" t="s">
        <v>17</v>
      </c>
      <c r="B12" s="9" t="n">
        <f aca="false">B8-B10</f>
        <v>300</v>
      </c>
      <c r="C12" s="9" t="n">
        <f aca="false">C8-C10</f>
        <v>-200</v>
      </c>
      <c r="D12" s="9" t="n">
        <f aca="false">D8-D10</f>
        <v>-700</v>
      </c>
      <c r="E12" s="9" t="n">
        <f aca="false">E8-E10</f>
        <v>-1200</v>
      </c>
    </row>
    <row r="13" customFormat="false" ht="15" hidden="false" customHeight="false" outlineLevel="0" collapsed="false">
      <c r="A13" s="13"/>
    </row>
    <row r="14" customFormat="false" ht="15" hidden="false" customHeight="false" outlineLevel="0" collapsed="false">
      <c r="A14" s="7" t="s">
        <v>18</v>
      </c>
      <c r="B14" s="8" t="n">
        <f aca="false">'Detailed Calculations'!B4</f>
        <v>48700</v>
      </c>
      <c r="C14" s="9" t="n">
        <f aca="false">B14-500</f>
        <v>48200</v>
      </c>
      <c r="D14" s="9" t="n">
        <f aca="false">B14-1000</f>
        <v>47700</v>
      </c>
      <c r="E14" s="9" t="n">
        <f aca="false">B14-1500</f>
        <v>47200</v>
      </c>
    </row>
    <row r="15" customFormat="false" ht="15" hidden="false" customHeight="false" outlineLevel="0" collapsed="false">
      <c r="A15" s="7" t="s">
        <v>19</v>
      </c>
      <c r="B15" s="8" t="n">
        <f aca="false">'Detailed Calculations'!B10</f>
        <v>2100</v>
      </c>
      <c r="C15" s="9" t="n">
        <f aca="false">B15</f>
        <v>2100</v>
      </c>
      <c r="D15" s="9" t="n">
        <f aca="false">B15</f>
        <v>2100</v>
      </c>
      <c r="E15" s="9" t="n">
        <f aca="false">B15</f>
        <v>2100</v>
      </c>
    </row>
    <row r="16" customFormat="false" ht="15" hidden="false" customHeight="false" outlineLevel="0" collapsed="false">
      <c r="A16" s="7" t="s">
        <v>20</v>
      </c>
      <c r="B16" s="14" t="n">
        <f aca="false">B15/B14</f>
        <v>0.0431211498973306</v>
      </c>
      <c r="C16" s="14" t="n">
        <f aca="false">C15/C14</f>
        <v>0.0435684647302905</v>
      </c>
      <c r="D16" s="14" t="n">
        <f aca="false">D15/D14</f>
        <v>0.0440251572327044</v>
      </c>
      <c r="E16" s="14" t="n">
        <f aca="false">E15/E14</f>
        <v>0.0444915254237288</v>
      </c>
      <c r="F16" s="15" t="n">
        <v>0.6</v>
      </c>
      <c r="G16" s="14" t="n">
        <f aca="false">F16-B16</f>
        <v>0.556878850102669</v>
      </c>
      <c r="H16" s="12" t="str">
        <f aca="false">IF(B16&gt;=F16,"PASS","BREACH")</f>
        <v>BREACH</v>
      </c>
    </row>
    <row r="17" customFormat="false" ht="15" hidden="false" customHeight="false" outlineLevel="0" collapsed="false">
      <c r="A17" s="13"/>
    </row>
    <row r="18" customFormat="false" ht="15" hidden="false" customHeight="false" outlineLevel="0" collapsed="false">
      <c r="A18" s="7" t="s">
        <v>21</v>
      </c>
      <c r="B18" s="8" t="n">
        <f aca="false">'Detailed Calculations'!B11</f>
        <v>1500</v>
      </c>
      <c r="C18" s="9" t="n">
        <f aca="false">B18</f>
        <v>1500</v>
      </c>
      <c r="D18" s="9" t="n">
        <f aca="false">B18</f>
        <v>1500</v>
      </c>
      <c r="E18" s="9" t="n">
        <f aca="false">B18</f>
        <v>1500</v>
      </c>
    </row>
    <row r="19" customFormat="false" ht="15" hidden="false" customHeight="false" outlineLevel="0" collapsed="false">
      <c r="A19" s="7" t="s">
        <v>22</v>
      </c>
      <c r="B19" s="14" t="n">
        <f aca="false">B18/B14</f>
        <v>0.0308008213552361</v>
      </c>
      <c r="C19" s="14" t="n">
        <f aca="false">C18/C14</f>
        <v>0.0311203319502075</v>
      </c>
      <c r="D19" s="14" t="n">
        <f aca="false">D18/D14</f>
        <v>0.0314465408805031</v>
      </c>
      <c r="E19" s="14" t="n">
        <f aca="false">E18/E14</f>
        <v>0.0317796610169492</v>
      </c>
      <c r="F19" s="15" t="n">
        <v>0.4</v>
      </c>
      <c r="G19" s="14" t="n">
        <f aca="false">F19-B19</f>
        <v>0.369199178644764</v>
      </c>
      <c r="H19" s="12" t="str">
        <f aca="false">IF(B19&gt;=F19,"PASS","BREACH")</f>
        <v>BREACH</v>
      </c>
    </row>
    <row r="22" customFormat="false" ht="15" hidden="false" customHeight="false" outlineLevel="0" collapsed="false">
      <c r="A22" s="5" t="s">
        <v>23</v>
      </c>
      <c r="B22" s="5"/>
      <c r="C22" s="5"/>
      <c r="D22" s="5"/>
      <c r="E22" s="5"/>
      <c r="F22" s="5"/>
      <c r="G22" s="5"/>
      <c r="H22" s="5"/>
    </row>
    <row r="23" customFormat="false" ht="41.75" hidden="false" customHeight="false" outlineLevel="0" collapsed="false">
      <c r="A23" s="16" t="s">
        <v>24</v>
      </c>
      <c r="B23" s="16" t="s">
        <v>25</v>
      </c>
      <c r="C23" s="16" t="s">
        <v>12</v>
      </c>
      <c r="D23" s="16" t="s">
        <v>26</v>
      </c>
      <c r="E23" s="16" t="s">
        <v>12</v>
      </c>
      <c r="F23" s="16" t="s">
        <v>27</v>
      </c>
      <c r="G23" s="16" t="s">
        <v>28</v>
      </c>
    </row>
    <row r="24" customFormat="false" ht="15" hidden="false" customHeight="false" outlineLevel="0" collapsed="false">
      <c r="A24" s="7" t="s">
        <v>29</v>
      </c>
      <c r="B24" s="17" t="n">
        <f aca="false">B11</f>
        <v>1.51724137931034</v>
      </c>
      <c r="C24" s="18" t="str">
        <f aca="false">IF(B11&gt;=1.5,"PASS","BREACH")</f>
        <v>PASS</v>
      </c>
      <c r="D24" s="19" t="n">
        <f aca="false">B16</f>
        <v>0.0431211498973306</v>
      </c>
      <c r="E24" s="18" t="str">
        <f aca="false">IF(B16&lt;=0.6,"PASS","BREACH")</f>
        <v>PASS</v>
      </c>
      <c r="F24" s="20" t="n">
        <f aca="false">B12</f>
        <v>300</v>
      </c>
      <c r="G24" s="21" t="s">
        <v>30</v>
      </c>
      <c r="H24" s="21"/>
    </row>
    <row r="25" customFormat="false" ht="15" hidden="false" customHeight="false" outlineLevel="0" collapsed="false">
      <c r="A25" s="7" t="s">
        <v>7</v>
      </c>
      <c r="B25" s="17" t="n">
        <f aca="false">C11</f>
        <v>1.48850574712644</v>
      </c>
      <c r="C25" s="18" t="str">
        <f aca="false">IF(C11&gt;=1.5,"PASS","BREACH")</f>
        <v>BREACH</v>
      </c>
      <c r="D25" s="19" t="n">
        <f aca="false">C16</f>
        <v>0.0435684647302905</v>
      </c>
      <c r="E25" s="18" t="str">
        <f aca="false">IF(C16&lt;=0.6,"PASS","BREACH")</f>
        <v>PASS</v>
      </c>
      <c r="F25" s="20" t="n">
        <f aca="false">C12</f>
        <v>-200</v>
      </c>
      <c r="G25" s="21" t="s">
        <v>31</v>
      </c>
      <c r="H25" s="21"/>
    </row>
    <row r="26" customFormat="false" ht="15" hidden="false" customHeight="false" outlineLevel="0" collapsed="false">
      <c r="A26" s="7" t="s">
        <v>8</v>
      </c>
      <c r="B26" s="17" t="n">
        <f aca="false">D11</f>
        <v>1.45977011494253</v>
      </c>
      <c r="C26" s="18" t="str">
        <f aca="false">IF(D11&gt;=1.5,"PASS","BREACH")</f>
        <v>BREACH</v>
      </c>
      <c r="D26" s="19" t="n">
        <f aca="false">D16</f>
        <v>0.0440251572327044</v>
      </c>
      <c r="E26" s="18" t="str">
        <f aca="false">IF(D16&lt;=0.6,"PASS","BREACH")</f>
        <v>PASS</v>
      </c>
      <c r="F26" s="20" t="n">
        <f aca="false">D12</f>
        <v>-700</v>
      </c>
      <c r="G26" s="21" t="s">
        <v>32</v>
      </c>
      <c r="H26" s="21"/>
    </row>
    <row r="27" customFormat="false" ht="15" hidden="false" customHeight="false" outlineLevel="0" collapsed="false">
      <c r="A27" s="7" t="s">
        <v>9</v>
      </c>
      <c r="B27" s="17" t="n">
        <f aca="false">E11</f>
        <v>1.43103448275862</v>
      </c>
      <c r="C27" s="18" t="str">
        <f aca="false">IF(E11&gt;=1.5,"PASS","BREACH")</f>
        <v>BREACH</v>
      </c>
      <c r="D27" s="19" t="n">
        <f aca="false">E16</f>
        <v>0.0444915254237288</v>
      </c>
      <c r="E27" s="18" t="str">
        <f aca="false">IF(E16&lt;=0.6,"PASS","BREACH")</f>
        <v>PASS</v>
      </c>
      <c r="F27" s="20" t="n">
        <f aca="false">E12</f>
        <v>-1200</v>
      </c>
      <c r="G27" s="21" t="s">
        <v>33</v>
      </c>
      <c r="H27" s="21"/>
    </row>
    <row r="29" customFormat="false" ht="15" hidden="false" customHeight="false" outlineLevel="0" collapsed="false">
      <c r="A29" s="22" t="s">
        <v>34</v>
      </c>
      <c r="B29" s="22"/>
      <c r="C29" s="22"/>
      <c r="D29" s="22"/>
      <c r="E29" s="22"/>
      <c r="F29" s="22"/>
      <c r="G29" s="22"/>
      <c r="H29" s="22"/>
    </row>
    <row r="30" customFormat="false" ht="15" hidden="false" customHeight="false" outlineLevel="0" collapsed="false">
      <c r="A30" s="23" t="s">
        <v>35</v>
      </c>
      <c r="B30" s="23"/>
      <c r="C30" s="23"/>
      <c r="D30" s="23"/>
      <c r="E30" s="23"/>
      <c r="F30" s="23"/>
      <c r="G30" s="23"/>
      <c r="H30" s="23"/>
    </row>
    <row r="31" customFormat="false" ht="15" hidden="false" customHeight="false" outlineLevel="0" collapsed="false">
      <c r="A31" s="23" t="s">
        <v>36</v>
      </c>
      <c r="B31" s="23"/>
      <c r="C31" s="23"/>
      <c r="D31" s="23"/>
      <c r="E31" s="23"/>
      <c r="F31" s="23"/>
      <c r="G31" s="23"/>
      <c r="H31" s="23"/>
    </row>
    <row r="32" customFormat="false" ht="15" hidden="false" customHeight="false" outlineLevel="0" collapsed="false">
      <c r="A32" s="24" t="s">
        <v>37</v>
      </c>
      <c r="B32" s="24"/>
      <c r="C32" s="24"/>
      <c r="D32" s="24"/>
      <c r="E32" s="24"/>
      <c r="F32" s="24"/>
      <c r="G32" s="24"/>
      <c r="H32" s="24"/>
    </row>
    <row r="33" customFormat="false" ht="15" hidden="false" customHeight="false" outlineLevel="0" collapsed="false">
      <c r="A33" s="23" t="s">
        <v>38</v>
      </c>
      <c r="B33" s="23"/>
      <c r="C33" s="23"/>
      <c r="D33" s="23"/>
      <c r="E33" s="23"/>
      <c r="F33" s="23"/>
      <c r="G33" s="23"/>
      <c r="H33" s="23"/>
    </row>
    <row r="34" customFormat="false" ht="15" hidden="false" customHeight="false" outlineLevel="0" collapsed="false">
      <c r="A34" s="23" t="s">
        <v>39</v>
      </c>
      <c r="B34" s="23"/>
      <c r="C34" s="23"/>
      <c r="D34" s="23"/>
      <c r="E34" s="23"/>
      <c r="F34" s="23"/>
      <c r="G34" s="23"/>
      <c r="H34" s="23"/>
    </row>
    <row r="35" customFormat="false" ht="15" hidden="false" customHeight="false" outlineLevel="0" collapsed="false">
      <c r="A35" s="23"/>
      <c r="B35" s="23"/>
      <c r="C35" s="23"/>
      <c r="D35" s="23"/>
      <c r="E35" s="23"/>
      <c r="F35" s="23"/>
      <c r="G35" s="23"/>
      <c r="H35" s="23"/>
    </row>
    <row r="36" customFormat="false" ht="15" hidden="false" customHeight="false" outlineLevel="0" collapsed="false">
      <c r="A36" s="25" t="s">
        <v>40</v>
      </c>
      <c r="B36" s="25"/>
      <c r="C36" s="25"/>
      <c r="D36" s="25"/>
      <c r="E36" s="25"/>
      <c r="F36" s="25"/>
      <c r="G36" s="25"/>
      <c r="H36" s="25"/>
    </row>
    <row r="37" customFormat="false" ht="15" hidden="false" customHeight="false" outlineLevel="0" collapsed="false">
      <c r="A37" s="23" t="s">
        <v>41</v>
      </c>
      <c r="B37" s="23"/>
      <c r="C37" s="23"/>
      <c r="D37" s="23"/>
      <c r="E37" s="23"/>
      <c r="F37" s="23"/>
      <c r="G37" s="23"/>
      <c r="H37" s="23"/>
    </row>
    <row r="38" customFormat="false" ht="15" hidden="false" customHeight="false" outlineLevel="0" collapsed="false">
      <c r="A38" s="23" t="s">
        <v>42</v>
      </c>
      <c r="B38" s="23"/>
      <c r="C38" s="23"/>
      <c r="D38" s="23"/>
      <c r="E38" s="23"/>
      <c r="F38" s="23"/>
      <c r="G38" s="23"/>
      <c r="H38" s="23"/>
    </row>
  </sheetData>
  <mergeCells count="20">
    <mergeCell ref="A1:H1"/>
    <mergeCell ref="A2:H2"/>
    <mergeCell ref="A3:H3"/>
    <mergeCell ref="A4:H4"/>
    <mergeCell ref="A6:H6"/>
    <mergeCell ref="A22:H22"/>
    <mergeCell ref="G24:H24"/>
    <mergeCell ref="G25:H25"/>
    <mergeCell ref="G26:H26"/>
    <mergeCell ref="G27:H27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35"/>
    <col collapsed="false" customWidth="true" hidden="false" outlineLevel="0" max="4" min="4" style="0" width="15"/>
  </cols>
  <sheetData>
    <row r="1" customFormat="false" ht="17.35" hidden="false" customHeight="false" outlineLevel="0" collapsed="false">
      <c r="A1" s="26" t="s">
        <v>43</v>
      </c>
      <c r="B1" s="26"/>
      <c r="C1" s="26"/>
      <c r="D1" s="26"/>
    </row>
    <row r="3" customFormat="false" ht="15" hidden="false" customHeight="false" outlineLevel="0" collapsed="false">
      <c r="A3" s="5" t="s">
        <v>44</v>
      </c>
      <c r="B3" s="5"/>
      <c r="C3" s="5"/>
      <c r="D3" s="5"/>
    </row>
    <row r="4" customFormat="false" ht="15" hidden="false" customHeight="false" outlineLevel="0" collapsed="false">
      <c r="A4" s="27" t="s">
        <v>45</v>
      </c>
      <c r="B4" s="28" t="n">
        <v>48700</v>
      </c>
      <c r="C4" s="29" t="s">
        <v>46</v>
      </c>
    </row>
    <row r="5" customFormat="false" ht="15" hidden="false" customHeight="false" outlineLevel="0" collapsed="false">
      <c r="A5" s="27" t="s">
        <v>47</v>
      </c>
      <c r="B5" s="28" t="n">
        <v>26400</v>
      </c>
      <c r="C5" s="29" t="s">
        <v>48</v>
      </c>
    </row>
    <row r="6" customFormat="false" ht="15" hidden="false" customHeight="false" outlineLevel="0" collapsed="false">
      <c r="A6" s="27" t="s">
        <v>49</v>
      </c>
      <c r="B6" s="28" t="n">
        <v>17400</v>
      </c>
      <c r="C6" s="29" t="s">
        <v>50</v>
      </c>
    </row>
    <row r="7" customFormat="false" ht="15" hidden="false" customHeight="false" outlineLevel="0" collapsed="false">
      <c r="A7" s="27"/>
      <c r="C7" s="29"/>
    </row>
    <row r="8" customFormat="false" ht="15" hidden="false" customHeight="false" outlineLevel="0" collapsed="false">
      <c r="A8" s="27" t="s">
        <v>51</v>
      </c>
      <c r="C8" s="29"/>
    </row>
    <row r="9" customFormat="false" ht="15" hidden="false" customHeight="false" outlineLevel="0" collapsed="false">
      <c r="A9" s="13" t="s">
        <v>52</v>
      </c>
      <c r="B9" s="28" t="n">
        <v>9600</v>
      </c>
      <c r="C9" s="29" t="s">
        <v>53</v>
      </c>
    </row>
    <row r="10" customFormat="false" ht="15" hidden="false" customHeight="false" outlineLevel="0" collapsed="false">
      <c r="A10" s="13" t="s">
        <v>54</v>
      </c>
      <c r="B10" s="28" t="n">
        <v>2100</v>
      </c>
      <c r="C10" s="29" t="s">
        <v>46</v>
      </c>
    </row>
    <row r="11" customFormat="false" ht="15" hidden="false" customHeight="false" outlineLevel="0" collapsed="false">
      <c r="A11" s="13" t="s">
        <v>55</v>
      </c>
      <c r="B11" s="28" t="n">
        <v>1500</v>
      </c>
      <c r="C11" s="29" t="s">
        <v>56</v>
      </c>
    </row>
    <row r="12" customFormat="false" ht="15" hidden="false" customHeight="false" outlineLevel="0" collapsed="false">
      <c r="A12" s="13" t="s">
        <v>57</v>
      </c>
      <c r="B12" s="28" t="n">
        <v>3700</v>
      </c>
      <c r="C12" s="29" t="s">
        <v>58</v>
      </c>
    </row>
    <row r="13" customFormat="false" ht="15" hidden="false" customHeight="false" outlineLevel="0" collapsed="false">
      <c r="A13" s="13" t="s">
        <v>59</v>
      </c>
      <c r="B13" s="28" t="n">
        <v>5400</v>
      </c>
      <c r="C13" s="29" t="s">
        <v>60</v>
      </c>
    </row>
    <row r="14" customFormat="false" ht="15" hidden="false" customHeight="false" outlineLevel="0" collapsed="false">
      <c r="A14" s="27"/>
      <c r="C14" s="29"/>
    </row>
    <row r="15" customFormat="false" ht="15" hidden="false" customHeight="false" outlineLevel="0" collapsed="false">
      <c r="A15" s="27" t="s">
        <v>61</v>
      </c>
      <c r="B15" s="28" t="n">
        <v>18200</v>
      </c>
      <c r="C15" s="29" t="s">
        <v>62</v>
      </c>
    </row>
    <row r="16" customFormat="false" ht="15" hidden="false" customHeight="false" outlineLevel="0" collapsed="false">
      <c r="A16" s="27" t="s">
        <v>63</v>
      </c>
      <c r="B16" s="28" t="n">
        <v>826</v>
      </c>
      <c r="C16" s="29" t="s">
        <v>62</v>
      </c>
    </row>
    <row r="19" customFormat="false" ht="15" hidden="false" customHeight="false" outlineLevel="0" collapsed="false">
      <c r="A19" s="5" t="s">
        <v>64</v>
      </c>
      <c r="B19" s="5"/>
      <c r="C19" s="5"/>
      <c r="D19" s="5"/>
    </row>
    <row r="20" customFormat="false" ht="15" hidden="false" customHeight="false" outlineLevel="0" collapsed="false">
      <c r="A20" s="27" t="s">
        <v>65</v>
      </c>
      <c r="B20" s="9" t="n">
        <f aca="false">B6*1.5</f>
        <v>26100</v>
      </c>
      <c r="C20" s="29" t="s">
        <v>66</v>
      </c>
    </row>
    <row r="21" customFormat="false" ht="15" hidden="false" customHeight="false" outlineLevel="0" collapsed="false">
      <c r="A21" s="27" t="s">
        <v>67</v>
      </c>
      <c r="B21" s="9" t="n">
        <f aca="false">B5</f>
        <v>26400</v>
      </c>
      <c r="C21" s="29" t="s">
        <v>68</v>
      </c>
    </row>
    <row r="22" customFormat="false" ht="15" hidden="false" customHeight="false" outlineLevel="0" collapsed="false">
      <c r="A22" s="27" t="s">
        <v>69</v>
      </c>
      <c r="B22" s="9" t="n">
        <f aca="false">B21-B20</f>
        <v>300</v>
      </c>
      <c r="C22" s="29" t="s">
        <v>70</v>
      </c>
    </row>
    <row r="23" customFormat="false" ht="15" hidden="false" customHeight="false" outlineLevel="0" collapsed="false">
      <c r="A23" s="27" t="s">
        <v>71</v>
      </c>
      <c r="B23" s="14" t="n">
        <f aca="false">B22/B20</f>
        <v>0.0114942528735632</v>
      </c>
      <c r="C23" s="29" t="s">
        <v>72</v>
      </c>
    </row>
    <row r="24" customFormat="false" ht="15" hidden="false" customHeight="false" outlineLevel="0" collapsed="false">
      <c r="A24" s="13"/>
      <c r="C24" s="29"/>
    </row>
    <row r="25" customFormat="false" ht="15" hidden="false" customHeight="false" outlineLevel="0" collapsed="false">
      <c r="A25" s="27" t="s">
        <v>73</v>
      </c>
      <c r="B25" s="14" t="n">
        <f aca="false">B13/B4</f>
        <v>0.11088295687885</v>
      </c>
      <c r="C25" s="29" t="s">
        <v>74</v>
      </c>
    </row>
    <row r="26" customFormat="false" ht="15" hidden="false" customHeight="false" outlineLevel="0" collapsed="false">
      <c r="A26" s="27" t="s">
        <v>75</v>
      </c>
      <c r="B26" s="15" t="n">
        <v>0.6</v>
      </c>
      <c r="C26" s="29" t="s">
        <v>76</v>
      </c>
    </row>
    <row r="27" customFormat="false" ht="15" hidden="false" customHeight="false" outlineLevel="0" collapsed="false">
      <c r="A27" s="27" t="s">
        <v>77</v>
      </c>
      <c r="B27" s="14" t="n">
        <f aca="false">B26-B25</f>
        <v>0.48911704312115</v>
      </c>
      <c r="C27" s="29" t="s">
        <v>78</v>
      </c>
    </row>
    <row r="28" customFormat="false" ht="15" hidden="false" customHeight="false" outlineLevel="0" collapsed="false">
      <c r="A28" s="13"/>
      <c r="C28" s="29"/>
    </row>
    <row r="29" customFormat="false" ht="15" hidden="false" customHeight="false" outlineLevel="0" collapsed="false">
      <c r="A29" s="27" t="s">
        <v>22</v>
      </c>
      <c r="B29" s="14" t="n">
        <f aca="false">B14/B4</f>
        <v>0</v>
      </c>
      <c r="C29" s="29" t="s">
        <v>79</v>
      </c>
    </row>
    <row r="30" customFormat="false" ht="15" hidden="false" customHeight="false" outlineLevel="0" collapsed="false">
      <c r="A30" s="27" t="s">
        <v>75</v>
      </c>
      <c r="B30" s="15" t="n">
        <v>0.4</v>
      </c>
      <c r="C30" s="29" t="s">
        <v>76</v>
      </c>
    </row>
    <row r="31" customFormat="false" ht="15" hidden="false" customHeight="false" outlineLevel="0" collapsed="false">
      <c r="A31" s="27" t="s">
        <v>77</v>
      </c>
      <c r="B31" s="14" t="n">
        <f aca="false">B30-B29</f>
        <v>0.4</v>
      </c>
      <c r="C31" s="29" t="s">
        <v>78</v>
      </c>
    </row>
  </sheetData>
  <mergeCells count="3">
    <mergeCell ref="A1:D1"/>
    <mergeCell ref="A3:D3"/>
    <mergeCell ref="A19:D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6" min="2" style="0" width="14"/>
  </cols>
  <sheetData>
    <row r="1" customFormat="false" ht="17.35" hidden="false" customHeight="false" outlineLevel="0" collapsed="false">
      <c r="A1" s="26" t="s">
        <v>80</v>
      </c>
      <c r="B1" s="26"/>
      <c r="C1" s="26"/>
      <c r="D1" s="26"/>
      <c r="E1" s="26"/>
      <c r="F1" s="26"/>
    </row>
    <row r="3" customFormat="false" ht="15" hidden="false" customHeight="false" outlineLevel="0" collapsed="false">
      <c r="A3" s="5" t="s">
        <v>81</v>
      </c>
      <c r="B3" s="5"/>
      <c r="C3" s="5"/>
      <c r="D3" s="5"/>
      <c r="E3" s="5"/>
      <c r="F3" s="5"/>
    </row>
    <row r="4" customFormat="false" ht="15" hidden="false" customHeight="false" outlineLevel="0" collapsed="false">
      <c r="A4" s="27" t="s">
        <v>24</v>
      </c>
      <c r="B4" s="27" t="s">
        <v>82</v>
      </c>
      <c r="C4" s="30" t="s">
        <v>83</v>
      </c>
    </row>
    <row r="5" customFormat="false" ht="15" hidden="false" customHeight="false" outlineLevel="0" collapsed="false">
      <c r="A5" s="31" t="s">
        <v>84</v>
      </c>
      <c r="B5" s="7" t="s">
        <v>85</v>
      </c>
      <c r="C5" s="21" t="s">
        <v>86</v>
      </c>
    </row>
    <row r="6" customFormat="false" ht="15" hidden="false" customHeight="false" outlineLevel="0" collapsed="false">
      <c r="A6" s="31" t="s">
        <v>87</v>
      </c>
      <c r="B6" s="7" t="s">
        <v>88</v>
      </c>
      <c r="C6" s="21" t="s">
        <v>89</v>
      </c>
    </row>
    <row r="7" customFormat="false" ht="15" hidden="false" customHeight="false" outlineLevel="0" collapsed="false">
      <c r="A7" s="31" t="s">
        <v>90</v>
      </c>
      <c r="B7" s="7" t="s">
        <v>91</v>
      </c>
      <c r="C7" s="21" t="s">
        <v>92</v>
      </c>
    </row>
    <row r="8" customFormat="false" ht="15" hidden="false" customHeight="false" outlineLevel="0" collapsed="false">
      <c r="A8" s="31" t="s">
        <v>93</v>
      </c>
      <c r="B8" s="7" t="s">
        <v>94</v>
      </c>
      <c r="C8" s="21" t="s">
        <v>95</v>
      </c>
    </row>
    <row r="10" customFormat="false" ht="15" hidden="false" customHeight="false" outlineLevel="0" collapsed="false">
      <c r="A10" s="5" t="s">
        <v>96</v>
      </c>
      <c r="B10" s="5"/>
      <c r="C10" s="5"/>
      <c r="D10" s="5"/>
      <c r="E10" s="5"/>
      <c r="F10" s="5"/>
    </row>
    <row r="11" customFormat="false" ht="15" hidden="false" customHeight="false" outlineLevel="0" collapsed="false">
      <c r="A11" s="6" t="s">
        <v>5</v>
      </c>
      <c r="B11" s="6" t="s">
        <v>84</v>
      </c>
      <c r="C11" s="6" t="s">
        <v>88</v>
      </c>
      <c r="D11" s="6" t="s">
        <v>97</v>
      </c>
      <c r="E11" s="6" t="s">
        <v>98</v>
      </c>
      <c r="F11" s="6" t="s">
        <v>10</v>
      </c>
    </row>
    <row r="12" customFormat="false" ht="15" hidden="false" customHeight="false" outlineLevel="0" collapsed="false">
      <c r="A12" s="7" t="s">
        <v>13</v>
      </c>
      <c r="B12" s="20" t="n">
        <f aca="false">'Detailed Calculations'!B5</f>
        <v>26400</v>
      </c>
      <c r="C12" s="20" t="n">
        <f aca="false">B12-500</f>
        <v>25900</v>
      </c>
      <c r="D12" s="20" t="n">
        <f aca="false">B12-1000</f>
        <v>25400</v>
      </c>
      <c r="E12" s="20" t="n">
        <f aca="false">B12-2000</f>
        <v>24400</v>
      </c>
      <c r="F12" s="32"/>
    </row>
    <row r="13" customFormat="false" ht="15" hidden="false" customHeight="false" outlineLevel="0" collapsed="false">
      <c r="A13" s="7" t="s">
        <v>14</v>
      </c>
      <c r="B13" s="20" t="n">
        <f aca="false">'Detailed Calculations'!B6</f>
        <v>17400</v>
      </c>
      <c r="C13" s="20" t="n">
        <f aca="false">B13</f>
        <v>17400</v>
      </c>
      <c r="D13" s="20" t="n">
        <f aca="false">B13</f>
        <v>17400</v>
      </c>
      <c r="E13" s="20" t="n">
        <f aca="false">B13</f>
        <v>17400</v>
      </c>
      <c r="F13" s="32"/>
    </row>
    <row r="14" customFormat="false" ht="15" hidden="false" customHeight="false" outlineLevel="0" collapsed="false">
      <c r="A14" s="7" t="s">
        <v>15</v>
      </c>
      <c r="B14" s="20" t="n">
        <f aca="false">B13*1.5</f>
        <v>26100</v>
      </c>
      <c r="C14" s="20" t="n">
        <f aca="false">C13*1.5</f>
        <v>26100</v>
      </c>
      <c r="D14" s="20" t="n">
        <f aca="false">D13*1.5</f>
        <v>26100</v>
      </c>
      <c r="E14" s="20" t="n">
        <f aca="false">E13*1.5</f>
        <v>26100</v>
      </c>
      <c r="F14" s="33" t="s">
        <v>99</v>
      </c>
    </row>
    <row r="15" customFormat="false" ht="15" hidden="false" customHeight="false" outlineLevel="0" collapsed="false">
      <c r="A15" s="7" t="s">
        <v>100</v>
      </c>
      <c r="B15" s="17" t="n">
        <f aca="false">B12/B13</f>
        <v>1.51724137931034</v>
      </c>
      <c r="C15" s="17" t="n">
        <f aca="false">C12/C13</f>
        <v>1.48850574712644</v>
      </c>
      <c r="D15" s="17" t="n">
        <f aca="false">D12/D13</f>
        <v>1.45977011494253</v>
      </c>
      <c r="E15" s="17" t="n">
        <f aca="false">E12/E13</f>
        <v>1.40229885057471</v>
      </c>
      <c r="F15" s="34" t="s">
        <v>101</v>
      </c>
    </row>
    <row r="16" customFormat="false" ht="15" hidden="false" customHeight="false" outlineLevel="0" collapsed="false">
      <c r="A16" s="7" t="s">
        <v>102</v>
      </c>
      <c r="B16" s="20" t="n">
        <f aca="false">B12-B14</f>
        <v>300</v>
      </c>
      <c r="C16" s="20" t="n">
        <f aca="false">C12-C14</f>
        <v>-200</v>
      </c>
      <c r="D16" s="20" t="n">
        <f aca="false">D12-D14</f>
        <v>-700</v>
      </c>
      <c r="E16" s="20" t="n">
        <f aca="false">E12-E14</f>
        <v>-1700</v>
      </c>
      <c r="F16" s="32"/>
    </row>
    <row r="17" customFormat="false" ht="15" hidden="false" customHeight="false" outlineLevel="0" collapsed="false">
      <c r="A17" s="7" t="s">
        <v>71</v>
      </c>
      <c r="B17" s="19" t="n">
        <f aca="false">B16/B14</f>
        <v>0.0114942528735632</v>
      </c>
      <c r="C17" s="19" t="n">
        <f aca="false">C16/C14</f>
        <v>-0.00766283524904215</v>
      </c>
      <c r="D17" s="19" t="n">
        <f aca="false">D16/D14</f>
        <v>-0.0268199233716475</v>
      </c>
      <c r="E17" s="19" t="n">
        <f aca="false">E16/E14</f>
        <v>-0.0651340996168582</v>
      </c>
      <c r="F17" s="35"/>
    </row>
    <row r="18" customFormat="false" ht="15" hidden="false" customHeight="false" outlineLevel="0" collapsed="false">
      <c r="A18" s="7" t="s">
        <v>12</v>
      </c>
      <c r="B18" s="18" t="str">
        <f aca="false">IF(B15&gt;=1.5,"PASS","BREACH")</f>
        <v>PASS</v>
      </c>
      <c r="C18" s="18" t="str">
        <f aca="false">IF(C15&gt;=1.5,"PASS","BREACH")</f>
        <v>BREACH</v>
      </c>
      <c r="D18" s="18" t="str">
        <f aca="false">IF(D15&gt;=1.5,"PASS","BREACH")</f>
        <v>BREACH</v>
      </c>
      <c r="E18" s="18" t="str">
        <f aca="false">IF(E15&gt;=1.5,"PASS","BREACH")</f>
        <v>BREACH</v>
      </c>
      <c r="F18" s="36"/>
    </row>
    <row r="20" customFormat="false" ht="15" hidden="false" customHeight="false" outlineLevel="0" collapsed="false">
      <c r="A20" s="5" t="s">
        <v>103</v>
      </c>
      <c r="B20" s="5"/>
      <c r="C20" s="5"/>
      <c r="D20" s="5"/>
      <c r="E20" s="5"/>
      <c r="F20" s="5"/>
    </row>
    <row r="21" customFormat="false" ht="15" hidden="false" customHeight="false" outlineLevel="0" collapsed="false">
      <c r="A21" s="37" t="s">
        <v>104</v>
      </c>
      <c r="B21" s="37"/>
      <c r="C21" s="37"/>
      <c r="D21" s="37"/>
      <c r="E21" s="37"/>
      <c r="F21" s="37"/>
    </row>
    <row r="22" customFormat="false" ht="15" hidden="false" customHeight="false" outlineLevel="0" collapsed="false">
      <c r="A22" s="37" t="s">
        <v>105</v>
      </c>
      <c r="B22" s="37"/>
      <c r="C22" s="37"/>
      <c r="D22" s="37"/>
      <c r="E22" s="37"/>
      <c r="F22" s="37"/>
    </row>
    <row r="23" customFormat="false" ht="15" hidden="false" customHeight="false" outlineLevel="0" collapsed="false">
      <c r="A23" s="24" t="s">
        <v>106</v>
      </c>
      <c r="B23" s="24"/>
      <c r="C23" s="24"/>
      <c r="D23" s="24"/>
      <c r="E23" s="24"/>
      <c r="F23" s="24"/>
    </row>
    <row r="24" customFormat="false" ht="15" hidden="false" customHeight="false" outlineLevel="0" collapsed="false">
      <c r="A24" s="24" t="s">
        <v>107</v>
      </c>
      <c r="B24" s="24"/>
      <c r="C24" s="24"/>
      <c r="D24" s="24"/>
      <c r="E24" s="24"/>
      <c r="F24" s="24"/>
    </row>
    <row r="25" customFormat="false" ht="15" hidden="false" customHeight="false" outlineLevel="0" collapsed="false">
      <c r="A25" s="23"/>
      <c r="B25" s="23"/>
      <c r="C25" s="23"/>
      <c r="D25" s="23"/>
      <c r="E25" s="23"/>
      <c r="F25" s="23"/>
    </row>
    <row r="26" customFormat="false" ht="15" hidden="false" customHeight="false" outlineLevel="0" collapsed="false">
      <c r="A26" s="37" t="s">
        <v>108</v>
      </c>
      <c r="B26" s="37"/>
      <c r="C26" s="37"/>
      <c r="D26" s="37"/>
      <c r="E26" s="37"/>
      <c r="F26" s="37"/>
    </row>
    <row r="27" customFormat="false" ht="15" hidden="false" customHeight="false" outlineLevel="0" collapsed="false">
      <c r="A27" s="23" t="s">
        <v>109</v>
      </c>
      <c r="B27" s="23"/>
      <c r="C27" s="23"/>
      <c r="D27" s="23"/>
      <c r="E27" s="23"/>
      <c r="F27" s="23"/>
    </row>
    <row r="28" customFormat="false" ht="15" hidden="false" customHeight="false" outlineLevel="0" collapsed="false">
      <c r="A28" s="23" t="s">
        <v>110</v>
      </c>
      <c r="B28" s="23"/>
      <c r="C28" s="23"/>
      <c r="D28" s="23"/>
      <c r="E28" s="23"/>
      <c r="F28" s="23"/>
    </row>
    <row r="29" customFormat="false" ht="15" hidden="false" customHeight="false" outlineLevel="0" collapsed="false">
      <c r="A29" s="23" t="s">
        <v>111</v>
      </c>
      <c r="B29" s="23"/>
      <c r="C29" s="23"/>
      <c r="D29" s="23"/>
      <c r="E29" s="23"/>
      <c r="F29" s="23"/>
    </row>
  </sheetData>
  <mergeCells count="13">
    <mergeCell ref="A1:F1"/>
    <mergeCell ref="A3:F3"/>
    <mergeCell ref="A10:F10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2025-12-23T07:33:03Z</dcterms:created>
  <dc:creator>openpyxl</dc:creator>
  <dc:description/>
  <dc:language>en-US</dc:language>
  <cp:lastModifiedBy/>
  <dcterms:modified xsi:type="dcterms:W3CDTF">2025-12-23T07:33:03Z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